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grammaticb2b-my.sharepoint.com/personal/chris_programmaticb2b_com/Documents/Desktop/3 Company/Website/"/>
    </mc:Choice>
  </mc:AlternateContent>
  <xr:revisionPtr revIDLastSave="2" documentId="8_{625CB214-4D21-4529-8410-53FE85C81EE5}" xr6:coauthVersionLast="47" xr6:coauthVersionMax="47" xr10:uidLastSave="{89A09FC3-8A68-45F8-8C69-16170C1FCFF6}"/>
  <bookViews>
    <workbookView xWindow="-108" yWindow="-108" windowWidth="23256" windowHeight="12576" xr2:uid="{3E97B8EE-5C4F-44E9-8075-00365EF4E086}"/>
  </bookViews>
  <sheets>
    <sheet name="MASTER" sheetId="6" r:id="rId1"/>
    <sheet name="MENU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2" i="6" l="1"/>
  <c r="N12" i="6"/>
  <c r="N14" i="6"/>
  <c r="N16" i="6"/>
  <c r="N18" i="6"/>
  <c r="N20" i="6"/>
  <c r="N22" i="6"/>
  <c r="N24" i="6"/>
  <c r="N26" i="6"/>
  <c r="N28" i="6"/>
  <c r="N30" i="6"/>
  <c r="N32" i="6"/>
  <c r="N34" i="6"/>
  <c r="N36" i="6"/>
  <c r="N38" i="6"/>
  <c r="N40" i="6"/>
  <c r="N44" i="6"/>
  <c r="R44" i="6" s="1"/>
  <c r="N42" i="6"/>
  <c r="H44" i="6"/>
  <c r="H42" i="6"/>
  <c r="H40" i="6"/>
  <c r="H38" i="6"/>
  <c r="H36" i="6"/>
  <c r="H34" i="6"/>
  <c r="H32" i="6"/>
  <c r="H30" i="6"/>
  <c r="H28" i="6"/>
  <c r="H26" i="6"/>
  <c r="H24" i="6"/>
  <c r="H22" i="6"/>
  <c r="H20" i="6"/>
  <c r="H18" i="6"/>
  <c r="H16" i="6"/>
  <c r="H14" i="6"/>
  <c r="H12" i="6"/>
  <c r="J44" i="6"/>
  <c r="J42" i="6"/>
  <c r="J40" i="6"/>
  <c r="J38" i="6"/>
  <c r="J36" i="6"/>
  <c r="J34" i="6"/>
  <c r="J32" i="6"/>
  <c r="J30" i="6"/>
  <c r="J28" i="6"/>
  <c r="J26" i="6"/>
  <c r="J24" i="6"/>
  <c r="J22" i="6"/>
  <c r="J20" i="6"/>
  <c r="J18" i="6"/>
  <c r="J16" i="6"/>
  <c r="J14" i="6"/>
  <c r="J12" i="6"/>
  <c r="P12" i="6"/>
  <c r="R12" i="6" s="1"/>
  <c r="P14" i="6"/>
  <c r="R14" i="6" s="1"/>
  <c r="P16" i="6"/>
  <c r="R16" i="6" s="1"/>
  <c r="P18" i="6"/>
  <c r="R18" i="6" s="1"/>
  <c r="P20" i="6"/>
  <c r="R20" i="6" s="1"/>
  <c r="P22" i="6"/>
  <c r="R22" i="6" s="1"/>
  <c r="P24" i="6"/>
  <c r="R24" i="6" s="1"/>
  <c r="P26" i="6"/>
  <c r="R26" i="6" s="1"/>
  <c r="P28" i="6"/>
  <c r="R28" i="6" s="1"/>
  <c r="P30" i="6"/>
  <c r="R30" i="6" s="1"/>
  <c r="P32" i="6"/>
  <c r="R32" i="6" s="1"/>
  <c r="P34" i="6"/>
  <c r="R34" i="6" s="1"/>
  <c r="P36" i="6"/>
  <c r="R36" i="6" s="1"/>
  <c r="P38" i="6"/>
  <c r="R38" i="6" s="1"/>
  <c r="P40" i="6"/>
  <c r="R40" i="6" s="1"/>
  <c r="P42" i="6"/>
  <c r="P44" i="6"/>
  <c r="L7" i="6"/>
  <c r="N7" i="6" s="1"/>
  <c r="T36" i="6" l="1"/>
  <c r="T18" i="6"/>
  <c r="T20" i="6"/>
  <c r="T32" i="6"/>
  <c r="T34" i="6"/>
  <c r="T16" i="6"/>
  <c r="T42" i="6"/>
  <c r="T22" i="6"/>
  <c r="T40" i="6"/>
  <c r="T26" i="6"/>
  <c r="T12" i="6"/>
  <c r="T28" i="6"/>
  <c r="T44" i="6"/>
  <c r="T38" i="6"/>
  <c r="T24" i="6"/>
  <c r="T14" i="6"/>
  <c r="T30" i="6"/>
  <c r="T7" i="6" l="1"/>
  <c r="T2" i="6" s="1"/>
</calcChain>
</file>

<file path=xl/sharedStrings.xml><?xml version="1.0" encoding="utf-8"?>
<sst xmlns="http://schemas.openxmlformats.org/spreadsheetml/2006/main" count="110" uniqueCount="49">
  <si>
    <t>CONVERT</t>
  </si>
  <si>
    <t>COMPANIES</t>
  </si>
  <si>
    <t>CONTACTS</t>
  </si>
  <si>
    <t>DEVICES</t>
  </si>
  <si>
    <t>Impressions</t>
  </si>
  <si>
    <t>Linkedin Video</t>
  </si>
  <si>
    <t>Linkedin Carousel</t>
  </si>
  <si>
    <t>Linkedin Image</t>
  </si>
  <si>
    <t>Twitter Video</t>
  </si>
  <si>
    <t>Twitter Carousel</t>
  </si>
  <si>
    <t>Twitter Image</t>
  </si>
  <si>
    <t>Programmatic Display</t>
  </si>
  <si>
    <t>Programmatic Native</t>
  </si>
  <si>
    <t>Programmatic In-App</t>
  </si>
  <si>
    <t>Programmatic CTV</t>
  </si>
  <si>
    <t>Programmatic Video</t>
  </si>
  <si>
    <t>Programmatic Audio</t>
  </si>
  <si>
    <t>Premium Publishers</t>
  </si>
  <si>
    <t>Linkedin Lead Generation</t>
  </si>
  <si>
    <t>Email Marketing</t>
  </si>
  <si>
    <t>Paid Search (Bing)</t>
  </si>
  <si>
    <t>Paid Search (Google)</t>
  </si>
  <si>
    <t>Select Channel</t>
  </si>
  <si>
    <t>Clicks</t>
  </si>
  <si>
    <t>Inquiries</t>
  </si>
  <si>
    <t>Delivery</t>
  </si>
  <si>
    <t>MATCH RATE</t>
  </si>
  <si>
    <t/>
  </si>
  <si>
    <t xml:space="preserve"> </t>
  </si>
  <si>
    <t>per 1,000 Emails</t>
  </si>
  <si>
    <t>per 1,000 Impressions</t>
  </si>
  <si>
    <t>per Click</t>
  </si>
  <si>
    <t>ESTIMATED VOLUME</t>
  </si>
  <si>
    <t>PROJECTED COST</t>
  </si>
  <si>
    <t>ONLINE AUDIENCE</t>
  </si>
  <si>
    <t>DIGITAL AD CHANNEL</t>
  </si>
  <si>
    <t>&lt;   PLATFORM BID ESTIMATES    &gt;</t>
  </si>
  <si>
    <t>INTERACTION A</t>
  </si>
  <si>
    <t>AUDIENCE REACH</t>
  </si>
  <si>
    <t>Paid On</t>
  </si>
  <si>
    <t>ACTION 1</t>
  </si>
  <si>
    <t>1st Action</t>
  </si>
  <si>
    <t>MQLs</t>
  </si>
  <si>
    <t>QUALIFY</t>
  </si>
  <si>
    <t>SQLs</t>
  </si>
  <si>
    <t>ALLOCATION</t>
  </si>
  <si>
    <t>eCPL</t>
  </si>
  <si>
    <t>B2B DIGITAL LEAD GEN FORECAST</t>
  </si>
  <si>
    <t>per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</si>
</sst>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,##0.0"/>
    <numFmt numFmtId="165" formatCode="0.0%"/>
    <numFmt numFmtId="166" formatCode="0.000%"/>
    <numFmt numFmtId="167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venir Next LT Pro Demi"/>
      <family val="2"/>
    </font>
    <font>
      <sz val="11"/>
      <color theme="0"/>
      <name val="Avenir Next LT Pro Demi"/>
      <family val="2"/>
    </font>
    <font>
      <sz val="11"/>
      <color theme="1" tint="0.34998626667073579"/>
      <name val="Avenir Next LT Pro Demi"/>
      <family val="2"/>
    </font>
    <font>
      <b/>
      <sz val="11"/>
      <color theme="1" tint="0.34998626667073579"/>
      <name val="Avenir Next LT Pro Demi"/>
      <family val="2"/>
    </font>
    <font>
      <b/>
      <sz val="11"/>
      <color theme="1" tint="0.34998626667073579"/>
      <name val="Arial Black"/>
      <family val="2"/>
    </font>
    <font>
      <sz val="8"/>
      <name val="Calibri"/>
      <family val="2"/>
      <scheme val="minor"/>
    </font>
    <font>
      <b/>
      <sz val="11"/>
      <color theme="1"/>
      <name val="Arial Black"/>
      <family val="2"/>
    </font>
    <font>
      <sz val="48"/>
      <color theme="0"/>
      <name val="Arial Black"/>
      <family val="2"/>
    </font>
    <font>
      <sz val="48"/>
      <color theme="1"/>
      <name val="Arial Black"/>
      <family val="2"/>
    </font>
    <font>
      <sz val="48"/>
      <color theme="1"/>
      <name val="Calibri"/>
      <family val="2"/>
      <scheme val="minor"/>
    </font>
    <font>
      <sz val="11"/>
      <color theme="1" tint="0.34998626667073579"/>
      <name val="Arial Black"/>
      <family val="2"/>
    </font>
    <font>
      <b/>
      <sz val="24"/>
      <color theme="0"/>
      <name val="Arial Black"/>
      <family val="2"/>
    </font>
    <font>
      <b/>
      <sz val="20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705996"/>
        <bgColor indexed="64"/>
      </patternFill>
    </fill>
    <fill>
      <patternFill patternType="solid">
        <fgColor rgb="FFF07E2D"/>
        <bgColor indexed="64"/>
      </patternFill>
    </fill>
    <fill>
      <patternFill patternType="solid">
        <fgColor rgb="FF00873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1" tint="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right" vertical="center"/>
    </xf>
    <xf numFmtId="167" fontId="1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3" fontId="5" fillId="0" borderId="0" xfId="0" applyNumberFormat="1" applyFont="1" applyAlignment="1" applyProtection="1">
      <alignment horizontal="right" vertical="center"/>
    </xf>
    <xf numFmtId="3" fontId="3" fillId="0" borderId="0" xfId="0" quotePrefix="1" applyNumberFormat="1" applyFont="1" applyAlignment="1" applyProtection="1">
      <alignment horizontal="left" vertical="center"/>
    </xf>
    <xf numFmtId="3" fontId="5" fillId="0" borderId="0" xfId="0" applyNumberFormat="1" applyFont="1" applyAlignment="1" applyProtection="1">
      <alignment horizontal="left" vertical="center"/>
    </xf>
    <xf numFmtId="44" fontId="3" fillId="0" borderId="0" xfId="0" applyNumberFormat="1" applyFont="1" applyAlignment="1" applyProtection="1">
      <alignment horizontal="right" vertical="center"/>
    </xf>
    <xf numFmtId="165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3" fontId="4" fillId="2" borderId="0" xfId="0" applyNumberFormat="1" applyFont="1" applyFill="1" applyAlignment="1" applyProtection="1">
      <alignment horizontal="right" vertical="center"/>
      <protection locked="0"/>
    </xf>
    <xf numFmtId="165" fontId="4" fillId="2" borderId="0" xfId="0" applyNumberFormat="1" applyFont="1" applyFill="1" applyAlignment="1" applyProtection="1">
      <alignment horizontal="right" vertical="center"/>
      <protection locked="0"/>
    </xf>
    <xf numFmtId="164" fontId="4" fillId="2" borderId="0" xfId="0" applyNumberFormat="1" applyFont="1" applyFill="1" applyAlignment="1" applyProtection="1">
      <alignment horizontal="right" vertical="center"/>
      <protection locked="0"/>
    </xf>
    <xf numFmtId="166" fontId="4" fillId="2" borderId="0" xfId="0" applyNumberFormat="1" applyFont="1" applyFill="1" applyAlignment="1" applyProtection="1">
      <alignment horizontal="right" vertical="center"/>
      <protection locked="0"/>
    </xf>
    <xf numFmtId="44" fontId="4" fillId="4" borderId="0" xfId="1" applyFont="1" applyFill="1" applyAlignment="1" applyProtection="1">
      <alignment horizontal="right" vertical="center"/>
      <protection locked="0"/>
    </xf>
    <xf numFmtId="166" fontId="4" fillId="3" borderId="0" xfId="0" applyNumberFormat="1" applyFont="1" applyFill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</xf>
    <xf numFmtId="0" fontId="9" fillId="0" borderId="2" xfId="0" applyFont="1" applyBorder="1" applyAlignment="1" applyProtection="1">
      <alignment horizontal="right" vertical="center"/>
    </xf>
    <xf numFmtId="3" fontId="7" fillId="0" borderId="2" xfId="0" applyNumberFormat="1" applyFont="1" applyBorder="1" applyAlignment="1" applyProtection="1">
      <alignment horizontal="right" vertical="center"/>
    </xf>
    <xf numFmtId="3" fontId="9" fillId="0" borderId="2" xfId="0" applyNumberFormat="1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3" fontId="7" fillId="0" borderId="2" xfId="0" applyNumberFormat="1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05996"/>
      <color rgb="FFF07E2D"/>
      <color rgb="FF705996"/>
      <color rgb="FF00873D"/>
      <color rgb="FF702D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s://www.programmaticb2b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22861</xdr:colOff>
      <xdr:row>0</xdr:row>
      <xdr:rowOff>1150621</xdr:rowOff>
    </xdr:from>
    <xdr:to>
      <xdr:col>9</xdr:col>
      <xdr:colOff>1356360</xdr:colOff>
      <xdr:row>2</xdr:row>
      <xdr:rowOff>419674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42895B-E00E-F912-AF32-80D4E69AB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1150621"/>
          <a:ext cx="8549639" cy="1798893"/>
        </a:xfrm>
        <a:prstGeom prst="rect">
          <a:avLst/>
        </a:prstGeom>
      </xdr:spPr>
    </xdr:pic>
    <xdr:clientData/>
  </xdr:twoCellAnchor>
  <xdr:twoCellAnchor editAs="oneCell">
    <xdr:from>
      <xdr:col>10</xdr:col>
      <xdr:colOff>99060</xdr:colOff>
      <xdr:row>0</xdr:row>
      <xdr:rowOff>1135380</xdr:rowOff>
    </xdr:from>
    <xdr:to>
      <xdr:col>13</xdr:col>
      <xdr:colOff>228600</xdr:colOff>
      <xdr:row>2</xdr:row>
      <xdr:rowOff>403860</xdr:rowOff>
    </xdr:to>
    <xdr:pic>
      <xdr:nvPicPr>
        <xdr:cNvPr id="7" name="Graphic 6" descr="Business Growth with solid fill">
          <a:extLst>
            <a:ext uri="{FF2B5EF4-FFF2-40B4-BE49-F238E27FC236}">
              <a16:creationId xmlns:a16="http://schemas.microsoft.com/office/drawing/2014/main" id="{E0C3CDB9-87C9-0076-835C-C6824F822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0000"/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136380" y="1135380"/>
          <a:ext cx="1798320" cy="1798320"/>
        </a:xfrm>
        <a:prstGeom prst="rect">
          <a:avLst/>
        </a:prstGeom>
      </xdr:spPr>
    </xdr:pic>
    <xdr:clientData/>
  </xdr:twoCellAnchor>
  <xdr:oneCellAnchor>
    <xdr:from>
      <xdr:col>15</xdr:col>
      <xdr:colOff>861060</xdr:colOff>
      <xdr:row>1</xdr:row>
      <xdr:rowOff>876300</xdr:rowOff>
    </xdr:from>
    <xdr:ext cx="2887980" cy="95250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A84A246-BD4F-D5A3-63A9-2CEAE6500863}"/>
            </a:ext>
          </a:extLst>
        </xdr:cNvPr>
        <xdr:cNvSpPr txBox="1"/>
      </xdr:nvSpPr>
      <xdr:spPr>
        <a:xfrm>
          <a:off x="12633960" y="2141220"/>
          <a:ext cx="2887980" cy="952500"/>
        </a:xfrm>
        <a:prstGeom prst="rect">
          <a:avLst/>
        </a:prstGeom>
        <a:solidFill>
          <a:srgbClr val="70599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600" b="1">
              <a:solidFill>
                <a:schemeClr val="bg1"/>
              </a:solidFill>
              <a:latin typeface="Arial Black" panose="020B0A04020102020204" pitchFamily="34" charset="0"/>
            </a:rPr>
            <a:t>Effective</a:t>
          </a:r>
          <a:r>
            <a:rPr lang="en-US" sz="1600" b="1" baseline="0">
              <a:solidFill>
                <a:schemeClr val="bg1"/>
              </a:solidFill>
              <a:latin typeface="Arial Black" panose="020B0A04020102020204" pitchFamily="34" charset="0"/>
            </a:rPr>
            <a:t> Cost per Lead </a:t>
          </a:r>
          <a:r>
            <a:rPr lang="en-US" sz="1600" b="0" i="1" baseline="0">
              <a:solidFill>
                <a:schemeClr val="bg1"/>
              </a:solidFill>
              <a:latin typeface="Arial Black" panose="020B0A04020102020204" pitchFamily="34" charset="0"/>
            </a:rPr>
            <a:t>(Sales Qualified Lead)</a:t>
          </a:r>
          <a:endParaRPr lang="en-US" sz="1600" b="0" i="1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oneCellAnchor>
  <xdr:twoCellAnchor>
    <xdr:from>
      <xdr:col>5</xdr:col>
      <xdr:colOff>281940</xdr:colOff>
      <xdr:row>46</xdr:row>
      <xdr:rowOff>45720</xdr:rowOff>
    </xdr:from>
    <xdr:to>
      <xdr:col>20</xdr:col>
      <xdr:colOff>114300</xdr:colOff>
      <xdr:row>48</xdr:row>
      <xdr:rowOff>198120</xdr:rowOff>
    </xdr:to>
    <xdr:sp macro="" textlink="">
      <xdr:nvSpPr>
        <xdr:cNvPr id="9" name="Rectangle: Rounded Corner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C6D6BB3-1509-27C4-E65D-A2E5A2D762A8}"/>
            </a:ext>
          </a:extLst>
        </xdr:cNvPr>
        <xdr:cNvSpPr/>
      </xdr:nvSpPr>
      <xdr:spPr>
        <a:xfrm>
          <a:off x="4732020" y="12649200"/>
          <a:ext cx="10370820" cy="777240"/>
        </a:xfrm>
        <a:prstGeom prst="roundRect">
          <a:avLst/>
        </a:prstGeom>
        <a:solidFill>
          <a:srgbClr val="F05996"/>
        </a:solidFill>
        <a:ln w="2540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 b="1"/>
            <a:t>Click Here to Contact Programmatic B2B for More Information</a:t>
          </a:r>
        </a:p>
      </xdr:txBody>
    </xdr:sp>
    <xdr:clientData/>
  </xdr:twoCellAnchor>
  <xdr:twoCellAnchor editAs="oneCell">
    <xdr:from>
      <xdr:col>15</xdr:col>
      <xdr:colOff>746760</xdr:colOff>
      <xdr:row>49</xdr:row>
      <xdr:rowOff>37520</xdr:rowOff>
    </xdr:from>
    <xdr:to>
      <xdr:col>19</xdr:col>
      <xdr:colOff>967740</xdr:colOff>
      <xdr:row>50</xdr:row>
      <xdr:rowOff>228600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2F82B4E-2D3F-715A-9982-835A32A1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alphaModFix amt="8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9660" y="13578260"/>
          <a:ext cx="2286000" cy="50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512F0-E483-45A2-81C4-3DA2B9821338}">
  <sheetPr>
    <pageSetUpPr fitToPage="1"/>
  </sheetPr>
  <dimension ref="A1:W51"/>
  <sheetViews>
    <sheetView showGridLines="0" tabSelected="1" zoomScale="75" zoomScaleNormal="75" workbookViewId="0">
      <selection activeCell="P4" sqref="P4"/>
    </sheetView>
  </sheetViews>
  <sheetFormatPr defaultColWidth="0" defaultRowHeight="25.05" customHeight="1" zeroHeight="1" x14ac:dyDescent="0.3"/>
  <cols>
    <col min="1" max="1" width="5.77734375" style="4" customWidth="1"/>
    <col min="2" max="2" width="30.77734375" style="4" customWidth="1"/>
    <col min="3" max="3" width="2.77734375" style="4" customWidth="1"/>
    <col min="4" max="4" width="22.77734375" style="4" customWidth="1"/>
    <col min="5" max="5" width="2.77734375" style="4" customWidth="1"/>
    <col min="6" max="6" width="20.77734375" style="4" customWidth="1"/>
    <col min="7" max="7" width="1.77734375" style="4" customWidth="1"/>
    <col min="8" max="8" width="20.77734375" style="4" customWidth="1"/>
    <col min="9" max="9" width="2.77734375" style="4" customWidth="1"/>
    <col min="10" max="10" width="20.77734375" style="4" customWidth="1"/>
    <col min="11" max="11" width="2.77734375" style="4" customWidth="1"/>
    <col min="12" max="12" width="18.77734375" style="8" customWidth="1"/>
    <col min="13" max="13" width="2.77734375" style="8" customWidth="1"/>
    <col min="14" max="14" width="12.77734375" style="8" customWidth="1"/>
    <col min="15" max="15" width="2.77734375" style="8" customWidth="1"/>
    <col min="16" max="16" width="13.77734375" style="9" customWidth="1"/>
    <col min="17" max="17" width="2.77734375" style="9" customWidth="1"/>
    <col min="18" max="18" width="10.77734375" style="4" customWidth="1"/>
    <col min="19" max="19" width="2.77734375" style="4" customWidth="1"/>
    <col min="20" max="20" width="18.77734375" style="4" customWidth="1"/>
    <col min="21" max="21" width="5.77734375" style="4" customWidth="1"/>
    <col min="22" max="23" width="20.77734375" style="4" hidden="1" customWidth="1"/>
    <col min="24" max="16384" width="8.88671875" style="4" hidden="1"/>
  </cols>
  <sheetData>
    <row r="1" spans="1:21" ht="100.05" customHeight="1" x14ac:dyDescent="0.3">
      <c r="A1" s="3"/>
      <c r="B1" s="40" t="s">
        <v>47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  <c r="S1" s="42"/>
      <c r="T1" s="42"/>
      <c r="U1" s="3"/>
    </row>
    <row r="2" spans="1:21" ht="100.0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6" t="s">
        <v>46</v>
      </c>
      <c r="S2" s="3"/>
      <c r="T2" s="7">
        <f>SUM(J12:J44)/T7</f>
        <v>648.79385964912285</v>
      </c>
      <c r="U2" s="3"/>
    </row>
    <row r="3" spans="1:21" ht="49.9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3"/>
      <c r="S3" s="3"/>
      <c r="T3" s="3"/>
      <c r="U3" s="3"/>
    </row>
    <row r="4" spans="1:21" ht="55.0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33"/>
      <c r="R4" s="32"/>
      <c r="S4" s="32"/>
      <c r="T4" s="32"/>
      <c r="U4" s="32"/>
    </row>
    <row r="5" spans="1:21" ht="30" customHeight="1" thickBot="1" x14ac:dyDescent="0.35">
      <c r="A5" s="8"/>
      <c r="B5" s="34"/>
      <c r="C5" s="34"/>
      <c r="D5" s="26" t="s">
        <v>1</v>
      </c>
      <c r="E5" s="26"/>
      <c r="F5" s="26" t="s">
        <v>2</v>
      </c>
      <c r="G5" s="26"/>
      <c r="H5" s="26" t="s">
        <v>26</v>
      </c>
      <c r="I5" s="26"/>
      <c r="J5" s="26" t="s">
        <v>3</v>
      </c>
      <c r="K5" s="26"/>
      <c r="L5" s="26" t="s">
        <v>38</v>
      </c>
      <c r="M5" s="26"/>
      <c r="N5" s="26" t="s">
        <v>3</v>
      </c>
      <c r="O5" s="26"/>
      <c r="P5" s="26" t="s">
        <v>0</v>
      </c>
      <c r="Q5" s="26"/>
      <c r="R5" s="26" t="s">
        <v>43</v>
      </c>
      <c r="S5" s="35"/>
      <c r="T5" s="26" t="s">
        <v>44</v>
      </c>
      <c r="U5" s="8"/>
    </row>
    <row r="6" spans="1:21" ht="15" customHeight="1" thickTop="1" x14ac:dyDescent="0.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R6" s="9"/>
      <c r="S6" s="8"/>
      <c r="U6" s="8"/>
    </row>
    <row r="7" spans="1:21" ht="25.05" customHeight="1" x14ac:dyDescent="0.3">
      <c r="B7" s="10" t="s">
        <v>34</v>
      </c>
      <c r="D7" s="19">
        <v>1000</v>
      </c>
      <c r="E7" s="11"/>
      <c r="F7" s="19">
        <v>25</v>
      </c>
      <c r="G7" s="11"/>
      <c r="H7" s="20">
        <v>0.76</v>
      </c>
      <c r="I7" s="11"/>
      <c r="J7" s="21">
        <v>2.4</v>
      </c>
      <c r="L7" s="12">
        <f>D7*F7*H7</f>
        <v>19000</v>
      </c>
      <c r="M7" s="12"/>
      <c r="N7" s="12">
        <f>L7*J7</f>
        <v>45600</v>
      </c>
      <c r="O7" s="12"/>
      <c r="P7" s="22">
        <v>7.2500000000000004E-3</v>
      </c>
      <c r="R7" s="20">
        <v>0.55000000000000004</v>
      </c>
      <c r="T7" s="4">
        <f>ROUND(SUM(R12:R44)*R7,0)</f>
        <v>114</v>
      </c>
    </row>
    <row r="8" spans="1:21" ht="10.050000000000001" customHeight="1" x14ac:dyDescent="0.3">
      <c r="B8" s="8"/>
      <c r="C8" s="8"/>
      <c r="D8" s="8"/>
      <c r="E8" s="8"/>
      <c r="F8" s="8"/>
      <c r="G8" s="8"/>
      <c r="H8" s="8"/>
      <c r="I8" s="8"/>
      <c r="J8" s="8"/>
      <c r="K8" s="8"/>
    </row>
    <row r="9" spans="1:21" ht="25.05" customHeight="1" x14ac:dyDescent="0.3">
      <c r="B9" s="8"/>
      <c r="E9" s="11"/>
      <c r="F9" s="11"/>
      <c r="G9" s="11"/>
      <c r="H9" s="11"/>
      <c r="I9" s="11"/>
      <c r="J9" s="11"/>
      <c r="K9" s="11"/>
    </row>
    <row r="10" spans="1:21" ht="30" customHeight="1" thickBot="1" x14ac:dyDescent="0.35">
      <c r="B10" s="26" t="s">
        <v>35</v>
      </c>
      <c r="C10" s="27"/>
      <c r="D10" s="26" t="s">
        <v>32</v>
      </c>
      <c r="E10" s="28"/>
      <c r="F10" s="36" t="s">
        <v>36</v>
      </c>
      <c r="G10" s="37"/>
      <c r="H10" s="37"/>
      <c r="I10" s="29"/>
      <c r="J10" s="28" t="s">
        <v>33</v>
      </c>
      <c r="K10" s="28"/>
      <c r="L10" s="26" t="s">
        <v>37</v>
      </c>
      <c r="M10" s="26"/>
      <c r="N10" s="38" t="s">
        <v>40</v>
      </c>
      <c r="O10" s="39"/>
      <c r="P10" s="39"/>
      <c r="Q10" s="30"/>
      <c r="R10" s="26" t="s">
        <v>42</v>
      </c>
      <c r="S10" s="31"/>
      <c r="T10" s="26" t="s">
        <v>45</v>
      </c>
    </row>
    <row r="11" spans="1:21" ht="15" customHeight="1" thickTop="1" x14ac:dyDescent="0.3">
      <c r="E11" s="11"/>
      <c r="F11" s="11"/>
      <c r="G11" s="11"/>
      <c r="H11" s="13" t="s">
        <v>27</v>
      </c>
      <c r="I11" s="11"/>
      <c r="J11" s="11"/>
      <c r="K11" s="11"/>
      <c r="L11" s="11"/>
      <c r="N11" s="11"/>
    </row>
    <row r="12" spans="1:21" ht="25.05" customHeight="1" x14ac:dyDescent="0.3">
      <c r="B12" s="25" t="s">
        <v>11</v>
      </c>
      <c r="D12" s="19">
        <v>500000</v>
      </c>
      <c r="E12" s="11"/>
      <c r="F12" s="23">
        <v>10</v>
      </c>
      <c r="G12" s="11"/>
      <c r="H12" s="14" t="str">
        <f>VLOOKUP(B12,MENU!$C$2:$F$19,4,FALSE)</f>
        <v>per 1,000 Impressions</v>
      </c>
      <c r="I12" s="11"/>
      <c r="J12" s="15">
        <f>IF(D12=0,0,D12/VLOOKUP(B12,MENU!$C$2:$G$19,5,FALSE)*F12)</f>
        <v>5000</v>
      </c>
      <c r="K12" s="11"/>
      <c r="L12" s="24">
        <v>2.2499999999999998E-3</v>
      </c>
      <c r="N12" s="12">
        <f>ROUND(L12*D12,0)</f>
        <v>1125</v>
      </c>
      <c r="P12" s="9" t="str">
        <f>VLOOKUP(B12,MENU!$C$2:$G$19,3,FALSE)</f>
        <v>Clicks</v>
      </c>
      <c r="R12" s="4">
        <f>IF(P12="Inquiries",N12,ROUND($P$7*N12,0))</f>
        <v>8</v>
      </c>
      <c r="T12" s="16">
        <f>J12/SUM($J$12:$J$44)</f>
        <v>6.7601825249281725E-2</v>
      </c>
    </row>
    <row r="13" spans="1:21" ht="10.050000000000001" customHeight="1" x14ac:dyDescent="0.3">
      <c r="D13" s="11"/>
      <c r="E13" s="11"/>
      <c r="F13" s="11"/>
      <c r="G13" s="11"/>
      <c r="H13" s="17"/>
      <c r="I13" s="11"/>
      <c r="J13" s="11"/>
      <c r="K13" s="11"/>
      <c r="L13" s="12"/>
    </row>
    <row r="14" spans="1:21" ht="25.05" customHeight="1" x14ac:dyDescent="0.3">
      <c r="B14" s="25" t="s">
        <v>12</v>
      </c>
      <c r="D14" s="19">
        <v>250000</v>
      </c>
      <c r="E14" s="11"/>
      <c r="F14" s="23">
        <v>12.5</v>
      </c>
      <c r="G14" s="11"/>
      <c r="H14" s="14" t="str">
        <f>VLOOKUP(B14,MENU!$C$2:$F$19,4,FALSE)</f>
        <v>per 1,000 Impressions</v>
      </c>
      <c r="I14" s="11"/>
      <c r="J14" s="15">
        <f>IF(D14=0,0,D14/VLOOKUP(B14,MENU!$C$2:$G$19,5,FALSE)*F14)</f>
        <v>3125</v>
      </c>
      <c r="K14" s="11"/>
      <c r="L14" s="24">
        <v>2.5000000000000001E-3</v>
      </c>
      <c r="N14" s="12">
        <f>ROUND(L14*D14,0)</f>
        <v>625</v>
      </c>
      <c r="P14" s="9" t="str">
        <f>VLOOKUP(B14,MENU!$C$2:$G$19,3,FALSE)</f>
        <v>Clicks</v>
      </c>
      <c r="R14" s="4">
        <f>IF(P14="Inquiries",N14,ROUND($P$7*N14,0))</f>
        <v>5</v>
      </c>
      <c r="T14" s="16">
        <f>J14/SUM($J$12:$J$44)</f>
        <v>4.2251140780801083E-2</v>
      </c>
    </row>
    <row r="15" spans="1:21" ht="10.050000000000001" customHeight="1" x14ac:dyDescent="0.3">
      <c r="D15" s="11"/>
      <c r="E15" s="11"/>
      <c r="F15" s="11"/>
      <c r="G15" s="11"/>
      <c r="H15" s="17"/>
      <c r="I15" s="11"/>
      <c r="J15" s="11"/>
      <c r="K15" s="11"/>
      <c r="L15" s="12"/>
    </row>
    <row r="16" spans="1:21" ht="25.05" customHeight="1" x14ac:dyDescent="0.3">
      <c r="B16" s="25" t="s">
        <v>13</v>
      </c>
      <c r="D16" s="19">
        <v>250000</v>
      </c>
      <c r="E16" s="11"/>
      <c r="F16" s="23">
        <v>8</v>
      </c>
      <c r="G16" s="11"/>
      <c r="H16" s="14" t="str">
        <f>VLOOKUP(B16,MENU!$C$2:$F$19,4,FALSE)</f>
        <v>per 1,000 Impressions</v>
      </c>
      <c r="I16" s="11"/>
      <c r="J16" s="15">
        <f>IF(D16=0,0,D16/VLOOKUP(B16,MENU!$C$2:$G$19,5,FALSE)*F16)</f>
        <v>2000</v>
      </c>
      <c r="K16" s="11"/>
      <c r="L16" s="24">
        <v>2E-3</v>
      </c>
      <c r="N16" s="12">
        <f>ROUND(L16*D16,0)</f>
        <v>500</v>
      </c>
      <c r="P16" s="9" t="str">
        <f>VLOOKUP(B16,MENU!$C$2:$G$19,3,FALSE)</f>
        <v>Clicks</v>
      </c>
      <c r="R16" s="4">
        <f>IF(P16="Inquiries",N16,ROUND($P$7*N16,0))</f>
        <v>4</v>
      </c>
      <c r="T16" s="16">
        <f>J16/SUM($J$12:$J$44)</f>
        <v>2.7040730099712692E-2</v>
      </c>
    </row>
    <row r="17" spans="2:20" ht="10.050000000000001" customHeight="1" x14ac:dyDescent="0.3">
      <c r="D17" s="11"/>
      <c r="E17" s="11"/>
      <c r="F17" s="11"/>
      <c r="G17" s="11"/>
      <c r="H17" s="17"/>
      <c r="I17" s="11"/>
      <c r="J17" s="11"/>
      <c r="K17" s="11"/>
      <c r="L17" s="12"/>
    </row>
    <row r="18" spans="2:20" ht="25.05" customHeight="1" x14ac:dyDescent="0.3">
      <c r="B18" s="25" t="s">
        <v>15</v>
      </c>
      <c r="D18" s="19">
        <v>100000</v>
      </c>
      <c r="E18" s="11"/>
      <c r="F18" s="23">
        <v>20</v>
      </c>
      <c r="G18" s="11"/>
      <c r="H18" s="14" t="str">
        <f>VLOOKUP(B18,MENU!$C$2:$F$19,4,FALSE)</f>
        <v>per 1,000 Impressions</v>
      </c>
      <c r="I18" s="11"/>
      <c r="J18" s="15">
        <f>IF(D18=0,0,D18/VLOOKUP(B18,MENU!$C$2:$G$19,5,FALSE)*F18)</f>
        <v>2000</v>
      </c>
      <c r="K18" s="11"/>
      <c r="L18" s="24">
        <v>1.5E-3</v>
      </c>
      <c r="N18" s="12">
        <f>ROUND(L18*D18,0)</f>
        <v>150</v>
      </c>
      <c r="P18" s="9" t="str">
        <f>VLOOKUP(B18,MENU!$C$2:$G$19,3,FALSE)</f>
        <v>Clicks</v>
      </c>
      <c r="R18" s="4">
        <f>IF(P18="Inquiries",N18,ROUND($P$7*N18,0))</f>
        <v>1</v>
      </c>
      <c r="T18" s="16">
        <f>J18/SUM($J$12:$J$44)</f>
        <v>2.7040730099712692E-2</v>
      </c>
    </row>
    <row r="19" spans="2:20" ht="10.050000000000001" customHeight="1" x14ac:dyDescent="0.3">
      <c r="D19" s="11"/>
      <c r="E19" s="11"/>
      <c r="F19" s="11"/>
      <c r="G19" s="11"/>
      <c r="H19" s="17"/>
      <c r="I19" s="11"/>
      <c r="J19" s="11"/>
      <c r="K19" s="11"/>
      <c r="L19" s="12"/>
    </row>
    <row r="20" spans="2:20" ht="25.05" customHeight="1" x14ac:dyDescent="0.3">
      <c r="B20" s="25" t="s">
        <v>14</v>
      </c>
      <c r="D20" s="19">
        <v>100000</v>
      </c>
      <c r="E20" s="11"/>
      <c r="F20" s="23">
        <v>40</v>
      </c>
      <c r="G20" s="11"/>
      <c r="H20" s="14" t="str">
        <f>VLOOKUP(B20,MENU!$C$2:$F$19,4,FALSE)</f>
        <v>per 1,000 Impressions</v>
      </c>
      <c r="I20" s="11"/>
      <c r="J20" s="15">
        <f>IF(D20=0,0,D20/VLOOKUP(B20,MENU!$C$2:$G$19,5,FALSE)*F20)</f>
        <v>4000</v>
      </c>
      <c r="K20" s="11"/>
      <c r="L20" s="24">
        <v>2E-3</v>
      </c>
      <c r="N20" s="12">
        <f>ROUND(L20*D20,0)</f>
        <v>200</v>
      </c>
      <c r="P20" s="9" t="str">
        <f>VLOOKUP(B20,MENU!$C$2:$G$19,3,FALSE)</f>
        <v>Clicks</v>
      </c>
      <c r="R20" s="4">
        <f>IF(P20="Inquiries",N20,ROUND($P$7*N20,0))</f>
        <v>1</v>
      </c>
      <c r="T20" s="16">
        <f>J20/SUM($J$12:$J$44)</f>
        <v>5.4081460199425384E-2</v>
      </c>
    </row>
    <row r="21" spans="2:20" ht="10.050000000000001" customHeight="1" x14ac:dyDescent="0.3">
      <c r="D21" s="11"/>
      <c r="E21" s="11"/>
      <c r="F21" s="11"/>
      <c r="G21" s="11"/>
      <c r="H21" s="17"/>
      <c r="I21" s="11"/>
      <c r="J21" s="11"/>
      <c r="K21" s="11"/>
      <c r="L21" s="12"/>
    </row>
    <row r="22" spans="2:20" ht="25.05" customHeight="1" x14ac:dyDescent="0.3">
      <c r="B22" s="25" t="s">
        <v>16</v>
      </c>
      <c r="D22" s="19">
        <v>100000</v>
      </c>
      <c r="E22" s="11"/>
      <c r="F22" s="23">
        <v>20</v>
      </c>
      <c r="G22" s="11"/>
      <c r="H22" s="14" t="str">
        <f>VLOOKUP(B22,MENU!$C$2:$F$19,4,FALSE)</f>
        <v>per 1,000 Impressions</v>
      </c>
      <c r="I22" s="11"/>
      <c r="J22" s="15">
        <f>IF(D22=0,0,D22/VLOOKUP(B22,MENU!$C$2:$G$19,5,FALSE)*F22)</f>
        <v>2000</v>
      </c>
      <c r="K22" s="11"/>
      <c r="L22" s="24">
        <v>2E-3</v>
      </c>
      <c r="N22" s="12">
        <f>ROUND(L22*D22,0)</f>
        <v>200</v>
      </c>
      <c r="P22" s="9" t="str">
        <f>VLOOKUP(B22,MENU!$C$2:$G$19,3,FALSE)</f>
        <v>Clicks</v>
      </c>
      <c r="R22" s="4">
        <f>IF(P22="Inquiries",N22,ROUND($P$7*N22,0))</f>
        <v>1</v>
      </c>
      <c r="T22" s="16">
        <f>J22/SUM($J$12:$J$44)</f>
        <v>2.7040730099712692E-2</v>
      </c>
    </row>
    <row r="23" spans="2:20" ht="10.050000000000001" customHeight="1" x14ac:dyDescent="0.3">
      <c r="D23" s="11"/>
      <c r="E23" s="11"/>
      <c r="F23" s="11"/>
      <c r="G23" s="11"/>
      <c r="H23" s="17"/>
      <c r="I23" s="11"/>
      <c r="J23" s="11"/>
      <c r="K23" s="11"/>
      <c r="L23" s="12"/>
    </row>
    <row r="24" spans="2:20" ht="25.05" customHeight="1" x14ac:dyDescent="0.3">
      <c r="B24" s="25" t="s">
        <v>17</v>
      </c>
      <c r="D24" s="19">
        <v>300000</v>
      </c>
      <c r="E24" s="11"/>
      <c r="F24" s="23">
        <v>25</v>
      </c>
      <c r="G24" s="11"/>
      <c r="H24" s="14" t="str">
        <f>VLOOKUP(B24,MENU!$C$2:$F$19,4,FALSE)</f>
        <v>per 1,000 Impressions</v>
      </c>
      <c r="I24" s="11"/>
      <c r="J24" s="15">
        <f>IF(D24=0,0,D24/VLOOKUP(B24,MENU!$C$2:$G$19,5,FALSE)*F24)</f>
        <v>7500</v>
      </c>
      <c r="K24" s="11"/>
      <c r="L24" s="24">
        <v>2.7499999999999998E-3</v>
      </c>
      <c r="N24" s="12">
        <f>ROUND(L24*D24,0)</f>
        <v>825</v>
      </c>
      <c r="P24" s="9" t="str">
        <f>VLOOKUP(B24,MENU!$C$2:$G$19,3,FALSE)</f>
        <v>Clicks</v>
      </c>
      <c r="R24" s="4">
        <f>IF(P24="Inquiries",N24,ROUND($P$7*N24,0))</f>
        <v>6</v>
      </c>
      <c r="T24" s="16">
        <f>J24/SUM($J$12:$J$44)</f>
        <v>0.10140273787392259</v>
      </c>
    </row>
    <row r="25" spans="2:20" ht="10.050000000000001" customHeight="1" x14ac:dyDescent="0.3">
      <c r="D25" s="11"/>
      <c r="E25" s="11"/>
      <c r="F25" s="11"/>
      <c r="G25" s="11"/>
      <c r="H25" s="17"/>
      <c r="I25" s="11"/>
      <c r="J25" s="11"/>
      <c r="K25" s="11"/>
      <c r="L25" s="12"/>
    </row>
    <row r="26" spans="2:20" ht="25.05" customHeight="1" x14ac:dyDescent="0.3">
      <c r="B26" s="25" t="s">
        <v>6</v>
      </c>
      <c r="D26" s="19">
        <v>50000</v>
      </c>
      <c r="E26" s="11"/>
      <c r="F26" s="23">
        <v>40</v>
      </c>
      <c r="G26" s="11"/>
      <c r="H26" s="14" t="str">
        <f>VLOOKUP(B26,MENU!$C$2:$F$19,4,FALSE)</f>
        <v>per 1,000 Impressions</v>
      </c>
      <c r="I26" s="11"/>
      <c r="J26" s="15">
        <f>IF(D26=0,0,D26/VLOOKUP(B26,MENU!$C$2:$G$19,5,FALSE)*F26)</f>
        <v>2000</v>
      </c>
      <c r="K26" s="11"/>
      <c r="L26" s="24">
        <v>4.0000000000000001E-3</v>
      </c>
      <c r="N26" s="12">
        <f>ROUND(L26*D26,0)</f>
        <v>200</v>
      </c>
      <c r="P26" s="9" t="str">
        <f>VLOOKUP(B26,MENU!$C$2:$G$19,3,FALSE)</f>
        <v>Clicks</v>
      </c>
      <c r="R26" s="4">
        <f>IF(P26="Inquiries",N26,ROUND($P$7*N26,0))</f>
        <v>1</v>
      </c>
      <c r="T26" s="16">
        <f>J26/SUM($J$12:$J$44)</f>
        <v>2.7040730099712692E-2</v>
      </c>
    </row>
    <row r="27" spans="2:20" ht="10.050000000000001" customHeight="1" x14ac:dyDescent="0.3">
      <c r="D27" s="11"/>
      <c r="E27" s="11"/>
      <c r="F27" s="11"/>
      <c r="G27" s="11"/>
      <c r="H27" s="17"/>
      <c r="I27" s="11"/>
      <c r="J27" s="11"/>
      <c r="K27" s="11"/>
      <c r="L27" s="12"/>
    </row>
    <row r="28" spans="2:20" ht="25.05" customHeight="1" x14ac:dyDescent="0.3">
      <c r="B28" s="25" t="s">
        <v>7</v>
      </c>
      <c r="D28" s="19">
        <v>150000</v>
      </c>
      <c r="E28" s="11"/>
      <c r="F28" s="23">
        <v>20</v>
      </c>
      <c r="G28" s="11"/>
      <c r="H28" s="14" t="str">
        <f>VLOOKUP(B28,MENU!$C$2:$F$19,4,FALSE)</f>
        <v>per 1,000 Impressions</v>
      </c>
      <c r="I28" s="11"/>
      <c r="J28" s="15">
        <f>IF(D28=0,0,D28/VLOOKUP(B28,MENU!$C$2:$G$19,5,FALSE)*F28)</f>
        <v>3000</v>
      </c>
      <c r="K28" s="11"/>
      <c r="L28" s="24">
        <v>3.5000000000000001E-3</v>
      </c>
      <c r="N28" s="12">
        <f>ROUND(L28*D28,0)</f>
        <v>525</v>
      </c>
      <c r="P28" s="9" t="str">
        <f>VLOOKUP(B28,MENU!$C$2:$G$19,3,FALSE)</f>
        <v>Clicks</v>
      </c>
      <c r="R28" s="4">
        <f>IF(P28="Inquiries",N28,ROUND($P$7*N28,0))</f>
        <v>4</v>
      </c>
      <c r="T28" s="16">
        <f>J28/SUM($J$12:$J$44)</f>
        <v>4.0561095149569036E-2</v>
      </c>
    </row>
    <row r="29" spans="2:20" ht="10.050000000000001" customHeight="1" x14ac:dyDescent="0.3">
      <c r="D29" s="11"/>
      <c r="E29" s="11"/>
      <c r="F29" s="11"/>
      <c r="G29" s="11"/>
      <c r="H29" s="17"/>
      <c r="I29" s="11"/>
      <c r="J29" s="11"/>
      <c r="K29" s="11"/>
      <c r="L29" s="12"/>
    </row>
    <row r="30" spans="2:20" ht="25.05" customHeight="1" x14ac:dyDescent="0.3">
      <c r="B30" s="25" t="s">
        <v>5</v>
      </c>
      <c r="D30" s="19">
        <v>75000</v>
      </c>
      <c r="E30" s="11"/>
      <c r="F30" s="23">
        <v>60</v>
      </c>
      <c r="G30" s="11"/>
      <c r="H30" s="14" t="str">
        <f>VLOOKUP(B30,MENU!$C$2:$F$19,4,FALSE)</f>
        <v>per 1,000 Impressions</v>
      </c>
      <c r="I30" s="11"/>
      <c r="J30" s="15">
        <f>IF(D30=0,0,D30/VLOOKUP(B30,MENU!$C$2:$G$19,5,FALSE)*F30)</f>
        <v>4500</v>
      </c>
      <c r="K30" s="11"/>
      <c r="L30" s="24">
        <v>3.0000000000000001E-3</v>
      </c>
      <c r="N30" s="12">
        <f>ROUND(L30*D30,0)</f>
        <v>225</v>
      </c>
      <c r="P30" s="9" t="str">
        <f>VLOOKUP(B30,MENU!$C$2:$G$19,3,FALSE)</f>
        <v>Clicks</v>
      </c>
      <c r="R30" s="4">
        <f>IF(P30="Inquiries",N30,ROUND($P$7*N30,0))</f>
        <v>2</v>
      </c>
      <c r="T30" s="16">
        <f>J30/SUM($J$12:$J$44)</f>
        <v>6.0841642724353558E-2</v>
      </c>
    </row>
    <row r="31" spans="2:20" ht="10.050000000000001" customHeight="1" x14ac:dyDescent="0.3">
      <c r="D31" s="11"/>
      <c r="E31" s="11"/>
      <c r="F31" s="11"/>
      <c r="G31" s="11"/>
      <c r="H31" s="17"/>
      <c r="I31" s="11"/>
      <c r="J31" s="11"/>
      <c r="K31" s="11"/>
      <c r="L31" s="12"/>
    </row>
    <row r="32" spans="2:20" ht="25.05" customHeight="1" x14ac:dyDescent="0.3">
      <c r="B32" s="25" t="s">
        <v>9</v>
      </c>
      <c r="D32" s="19">
        <v>100000</v>
      </c>
      <c r="E32" s="11"/>
      <c r="F32" s="23">
        <v>10</v>
      </c>
      <c r="G32" s="11"/>
      <c r="H32" s="14" t="str">
        <f>VLOOKUP(B32,MENU!$C$2:$F$19,4,FALSE)</f>
        <v>per 1,000 Impressions</v>
      </c>
      <c r="I32" s="11"/>
      <c r="J32" s="15">
        <f>IF(D32=0,0,D32/VLOOKUP(B32,MENU!$C$2:$G$19,5,FALSE)*F32)</f>
        <v>1000</v>
      </c>
      <c r="K32" s="11"/>
      <c r="L32" s="24">
        <v>2.5000000000000001E-3</v>
      </c>
      <c r="N32" s="12">
        <f>ROUND(L32*D32,0)</f>
        <v>250</v>
      </c>
      <c r="P32" s="9" t="str">
        <f>VLOOKUP(B32,MENU!$C$2:$G$19,3,FALSE)</f>
        <v>Clicks</v>
      </c>
      <c r="R32" s="4">
        <f>IF(P32="Inquiries",N32,ROUND($P$7*N32,0))</f>
        <v>2</v>
      </c>
      <c r="T32" s="16">
        <f>J32/SUM($J$12:$J$44)</f>
        <v>1.3520365049856346E-2</v>
      </c>
    </row>
    <row r="33" spans="2:20" ht="10.050000000000001" customHeight="1" x14ac:dyDescent="0.3">
      <c r="D33" s="11"/>
      <c r="E33" s="11"/>
      <c r="F33" s="11"/>
      <c r="G33" s="11"/>
      <c r="H33" s="17"/>
      <c r="I33" s="11"/>
      <c r="J33" s="11"/>
      <c r="K33" s="11"/>
      <c r="L33" s="12"/>
    </row>
    <row r="34" spans="2:20" ht="25.05" customHeight="1" x14ac:dyDescent="0.3">
      <c r="B34" s="25" t="s">
        <v>10</v>
      </c>
      <c r="D34" s="19">
        <v>300000</v>
      </c>
      <c r="F34" s="23">
        <v>8</v>
      </c>
      <c r="H34" s="14" t="str">
        <f>VLOOKUP(B34,MENU!$C$2:$F$19,4,FALSE)</f>
        <v>per 1,000 Impressions</v>
      </c>
      <c r="J34" s="15">
        <f>IF(D34=0,0,D34/VLOOKUP(B34,MENU!$C$2:$G$19,5,FALSE)*F34)</f>
        <v>2400</v>
      </c>
      <c r="L34" s="24">
        <v>1.75E-3</v>
      </c>
      <c r="N34" s="12">
        <f>ROUND(L34*D34,0)</f>
        <v>525</v>
      </c>
      <c r="P34" s="9" t="str">
        <f>VLOOKUP(B34,MENU!$C$2:$G$19,3,FALSE)</f>
        <v>Clicks</v>
      </c>
      <c r="R34" s="4">
        <f>IF(P34="Inquiries",N34,ROUND($P$7*N34,0))</f>
        <v>4</v>
      </c>
      <c r="T34" s="16">
        <f>J34/SUM($J$12:$J$44)</f>
        <v>3.2448876119655232E-2</v>
      </c>
    </row>
    <row r="35" spans="2:20" ht="10.050000000000001" customHeight="1" x14ac:dyDescent="0.3">
      <c r="H35" s="18"/>
      <c r="J35" s="11"/>
    </row>
    <row r="36" spans="2:20" ht="25.05" customHeight="1" x14ac:dyDescent="0.3">
      <c r="B36" s="25" t="s">
        <v>8</v>
      </c>
      <c r="D36" s="19">
        <v>150000</v>
      </c>
      <c r="F36" s="23">
        <v>17.5</v>
      </c>
      <c r="H36" s="14" t="str">
        <f>VLOOKUP(B36,MENU!$C$2:$F$19,4,FALSE)</f>
        <v>per 1,000 Impressions</v>
      </c>
      <c r="J36" s="15">
        <f>IF(D36=0,0,D36/VLOOKUP(B36,MENU!$C$2:$G$19,5,FALSE)*F36)</f>
        <v>2625</v>
      </c>
      <c r="L36" s="24">
        <v>1E-3</v>
      </c>
      <c r="N36" s="12">
        <f>ROUND(L36*D36,0)</f>
        <v>150</v>
      </c>
      <c r="P36" s="9" t="str">
        <f>VLOOKUP(B36,MENU!$C$2:$G$19,3,FALSE)</f>
        <v>Clicks</v>
      </c>
      <c r="R36" s="4">
        <f>IF(P36="Inquiries",N36,ROUND($P$7*N36,0))</f>
        <v>1</v>
      </c>
      <c r="T36" s="16">
        <f>J36/SUM($J$12:$J$44)</f>
        <v>3.5490958255872909E-2</v>
      </c>
    </row>
    <row r="37" spans="2:20" ht="10.050000000000001" customHeight="1" x14ac:dyDescent="0.3">
      <c r="H37" s="18"/>
      <c r="J37" s="11"/>
    </row>
    <row r="38" spans="2:20" ht="25.05" customHeight="1" x14ac:dyDescent="0.3">
      <c r="B38" s="25" t="s">
        <v>19</v>
      </c>
      <c r="D38" s="19">
        <v>50000</v>
      </c>
      <c r="F38" s="23">
        <v>120</v>
      </c>
      <c r="H38" s="14" t="str">
        <f>VLOOKUP(B38,MENU!$C$2:$F$19,4,FALSE)</f>
        <v>per 1,000 Emails</v>
      </c>
      <c r="J38" s="15">
        <f>IF(D38=0,0,D38/VLOOKUP(B38,MENU!$C$2:$G$19,5,FALSE)*F38)</f>
        <v>6000</v>
      </c>
      <c r="L38" s="24">
        <v>0.01</v>
      </c>
      <c r="N38" s="12">
        <f>ROUND(L38*D38,0)</f>
        <v>500</v>
      </c>
      <c r="P38" s="9" t="str">
        <f>VLOOKUP(B38,MENU!$C$2:$G$19,3,FALSE)</f>
        <v>Clicks</v>
      </c>
      <c r="R38" s="4">
        <f>IF(P38="Inquiries",N38,ROUND($P$7*N38,0))</f>
        <v>4</v>
      </c>
      <c r="T38" s="16">
        <f>J38/SUM($J$12:$J$44)</f>
        <v>8.1122190299138072E-2</v>
      </c>
    </row>
    <row r="39" spans="2:20" ht="10.050000000000001" customHeight="1" x14ac:dyDescent="0.3">
      <c r="H39" s="18"/>
      <c r="J39" s="11"/>
    </row>
    <row r="40" spans="2:20" ht="25.05" customHeight="1" x14ac:dyDescent="0.3">
      <c r="B40" s="25" t="s">
        <v>21</v>
      </c>
      <c r="D40" s="19">
        <v>1000</v>
      </c>
      <c r="F40" s="23">
        <v>8.25</v>
      </c>
      <c r="H40" s="14" t="str">
        <f>VLOOKUP(B40,MENU!$C$2:$F$19,4,FALSE)</f>
        <v>per Click</v>
      </c>
      <c r="J40" s="15">
        <f>IF(D40=0,0,D40/VLOOKUP(B40,MENU!$C$2:$G$19,5,FALSE)*F40)</f>
        <v>8250</v>
      </c>
      <c r="L40" s="24">
        <v>0.05</v>
      </c>
      <c r="N40" s="12">
        <f>ROUND(L40*D40,0)</f>
        <v>50</v>
      </c>
      <c r="P40" s="9" t="str">
        <f>VLOOKUP(B40,MENU!$C$2:$G$19,3,FALSE)</f>
        <v>Inquiries</v>
      </c>
      <c r="R40" s="4">
        <f>IF(P40="Inquiries",N40,ROUND($P$7*N40,0))</f>
        <v>50</v>
      </c>
      <c r="T40" s="16">
        <f>J40/SUM($J$12:$J$44)</f>
        <v>0.11154301166131486</v>
      </c>
    </row>
    <row r="41" spans="2:20" ht="10.050000000000001" customHeight="1" x14ac:dyDescent="0.3">
      <c r="H41" s="18"/>
      <c r="J41" s="11"/>
    </row>
    <row r="42" spans="2:20" ht="25.05" customHeight="1" x14ac:dyDescent="0.3">
      <c r="B42" s="25" t="s">
        <v>20</v>
      </c>
      <c r="D42" s="19">
        <v>250</v>
      </c>
      <c r="F42" s="23">
        <v>8.25</v>
      </c>
      <c r="H42" s="14" t="str">
        <f>VLOOKUP(B42,MENU!$C$2:$F$19,4,FALSE)</f>
        <v>per Click</v>
      </c>
      <c r="J42" s="15">
        <f>IF(D42=0,0,D42/VLOOKUP(B42,MENU!$C$2:$G$19,5,FALSE)*F42)</f>
        <v>2062.5</v>
      </c>
      <c r="L42" s="24">
        <v>0.05</v>
      </c>
      <c r="N42" s="12">
        <f>ROUND(L42*D42,0)</f>
        <v>13</v>
      </c>
      <c r="P42" s="9" t="str">
        <f>VLOOKUP(B42,MENU!$C$2:$G$19,3,FALSE)</f>
        <v>Inquiries</v>
      </c>
      <c r="R42" s="4">
        <f>IF(P42="Inquiries",N42,ROUND($P$7*N42,0))</f>
        <v>13</v>
      </c>
      <c r="T42" s="16">
        <f>J42/SUM($J$12:$J$44)</f>
        <v>2.7885752915328715E-2</v>
      </c>
    </row>
    <row r="43" spans="2:20" ht="10.050000000000001" customHeight="1" x14ac:dyDescent="0.3">
      <c r="H43" s="18"/>
      <c r="J43" s="11"/>
    </row>
    <row r="44" spans="2:20" ht="25.05" customHeight="1" x14ac:dyDescent="0.3">
      <c r="B44" s="25" t="s">
        <v>18</v>
      </c>
      <c r="D44" s="19">
        <v>100</v>
      </c>
      <c r="F44" s="23">
        <v>165</v>
      </c>
      <c r="H44" s="14" t="str">
        <f>VLOOKUP(B44,MENU!$C$2:$F$19,4,FALSE)</f>
        <v>per Lead</v>
      </c>
      <c r="J44" s="15">
        <f>IF(D44=0,0,D44/VLOOKUP(B44,MENU!$C$2:$G$19,5,FALSE)*F44)</f>
        <v>16500</v>
      </c>
      <c r="L44" s="24">
        <v>1</v>
      </c>
      <c r="N44" s="12">
        <f>ROUND(L44*D44,0)</f>
        <v>100</v>
      </c>
      <c r="P44" s="9" t="str">
        <f>VLOOKUP(B44,MENU!$C$2:$G$19,3,FALSE)</f>
        <v>Inquiries</v>
      </c>
      <c r="R44" s="4">
        <f>IF(P44="Inquiries",N44,ROUND($P$7*N44,0))</f>
        <v>100</v>
      </c>
      <c r="T44" s="16">
        <f>J44/SUM($J$12:$J$44)</f>
        <v>0.22308602332262972</v>
      </c>
    </row>
    <row r="45" spans="2:20" ht="10.050000000000001" customHeight="1" x14ac:dyDescent="0.3">
      <c r="J45" s="11"/>
    </row>
    <row r="46" spans="2:20" ht="25.05" customHeight="1" x14ac:dyDescent="0.3">
      <c r="H46" s="14"/>
      <c r="T46" s="16"/>
    </row>
    <row r="47" spans="2:20" ht="25.05" customHeight="1" x14ac:dyDescent="0.3"/>
    <row r="48" spans="2:20" ht="25.05" customHeight="1" x14ac:dyDescent="0.3"/>
    <row r="49" ht="25.05" customHeight="1" x14ac:dyDescent="0.3"/>
    <row r="50" ht="25.05" customHeight="1" x14ac:dyDescent="0.3"/>
    <row r="51" ht="25.05" customHeight="1" x14ac:dyDescent="0.3"/>
  </sheetData>
  <sheetProtection algorithmName="SHA-512" hashValue="mMAZe0Jq6jsalcPq7PFxWl1hO18TaKRpcryILvKar/+cOwbsrfFQY7PFrG21+F28kIzGLfzTKLso8ADYDSEPZg==" saltValue="a56GMHMv87BKo4Gs/z0xgw==" spinCount="100000" sheet="1" objects="1" scenarios="1"/>
  <mergeCells count="3">
    <mergeCell ref="F10:H10"/>
    <mergeCell ref="N10:P10"/>
    <mergeCell ref="B1:T1"/>
  </mergeCells>
  <printOptions horizontalCentered="1" verticalCentered="1"/>
  <pageMargins left="0.2" right="0.2" top="0.25" bottom="0.25" header="0.3" footer="0.3"/>
  <pageSetup scale="47" orientation="landscape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31771A-07A3-4A73-9C76-42A50466FBB5}">
          <x14:formula1>
            <xm:f>MENU!$C$2:$C$19</xm:f>
          </x14:formula1>
          <xm:sqref>B12 B14 B16 B18 B20 B22 B24 B26 B28 B30 B32 B34 B36 B38 B40 B42 B44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109D4-6E2F-470B-9C27-A9D5448A9A61}">
  <dimension ref="A1:S25"/>
  <sheetViews>
    <sheetView showGridLines="0" topLeftCell="C1" workbookViewId="0">
      <selection activeCell="F6" sqref="F6"/>
    </sheetView>
  </sheetViews>
  <sheetFormatPr defaultColWidth="0" defaultRowHeight="25.05" customHeight="1" zeroHeight="1" x14ac:dyDescent="0.3"/>
  <cols>
    <col min="1" max="2" width="20.77734375" style="1" hidden="1" customWidth="1"/>
    <col min="3" max="3" width="25.77734375" style="1" customWidth="1"/>
    <col min="4" max="7" width="20.77734375" style="1" customWidth="1"/>
    <col min="8" max="19" width="20.77734375" style="1" hidden="1" customWidth="1"/>
    <col min="20" max="16384" width="8.88671875" style="1" hidden="1"/>
  </cols>
  <sheetData>
    <row r="1" spans="3:7" ht="25.05" customHeight="1" x14ac:dyDescent="0.3"/>
    <row r="2" spans="3:7" ht="25.05" customHeight="1" x14ac:dyDescent="0.3">
      <c r="C2" s="2" t="s">
        <v>22</v>
      </c>
      <c r="D2" s="2" t="s">
        <v>39</v>
      </c>
      <c r="E2" s="2" t="s">
        <v>41</v>
      </c>
      <c r="F2" s="1" t="s">
        <v>28</v>
      </c>
    </row>
    <row r="3" spans="3:7" ht="25.05" customHeight="1" x14ac:dyDescent="0.3">
      <c r="C3" s="1" t="s">
        <v>19</v>
      </c>
      <c r="D3" s="1" t="s">
        <v>25</v>
      </c>
      <c r="E3" s="1" t="s">
        <v>23</v>
      </c>
      <c r="F3" s="1" t="s">
        <v>29</v>
      </c>
      <c r="G3" s="1">
        <v>1000</v>
      </c>
    </row>
    <row r="4" spans="3:7" ht="25.05" customHeight="1" x14ac:dyDescent="0.3">
      <c r="C4" s="1" t="s">
        <v>6</v>
      </c>
      <c r="D4" s="1" t="s">
        <v>4</v>
      </c>
      <c r="E4" s="1" t="s">
        <v>23</v>
      </c>
      <c r="F4" s="1" t="s">
        <v>30</v>
      </c>
      <c r="G4" s="1">
        <v>1000</v>
      </c>
    </row>
    <row r="5" spans="3:7" ht="25.05" customHeight="1" x14ac:dyDescent="0.3">
      <c r="C5" s="1" t="s">
        <v>7</v>
      </c>
      <c r="D5" s="1" t="s">
        <v>4</v>
      </c>
      <c r="E5" s="1" t="s">
        <v>23</v>
      </c>
      <c r="F5" s="1" t="s">
        <v>30</v>
      </c>
      <c r="G5" s="1">
        <v>1000</v>
      </c>
    </row>
    <row r="6" spans="3:7" ht="25.05" customHeight="1" x14ac:dyDescent="0.3">
      <c r="C6" s="1" t="s">
        <v>18</v>
      </c>
      <c r="D6" s="1" t="s">
        <v>4</v>
      </c>
      <c r="E6" s="1" t="s">
        <v>24</v>
      </c>
      <c r="F6" s="1" t="s">
        <v>48</v>
      </c>
      <c r="G6" s="1">
        <v>1</v>
      </c>
    </row>
    <row r="7" spans="3:7" ht="25.05" customHeight="1" x14ac:dyDescent="0.3">
      <c r="C7" s="1" t="s">
        <v>5</v>
      </c>
      <c r="D7" s="1" t="s">
        <v>4</v>
      </c>
      <c r="E7" s="1" t="s">
        <v>23</v>
      </c>
      <c r="F7" s="1" t="s">
        <v>30</v>
      </c>
      <c r="G7" s="1">
        <v>1000</v>
      </c>
    </row>
    <row r="8" spans="3:7" ht="25.05" customHeight="1" x14ac:dyDescent="0.3">
      <c r="C8" s="1" t="s">
        <v>20</v>
      </c>
      <c r="D8" s="1" t="s">
        <v>23</v>
      </c>
      <c r="E8" s="1" t="s">
        <v>24</v>
      </c>
      <c r="F8" s="1" t="s">
        <v>31</v>
      </c>
      <c r="G8" s="1">
        <v>1</v>
      </c>
    </row>
    <row r="9" spans="3:7" ht="25.05" customHeight="1" x14ac:dyDescent="0.3">
      <c r="C9" s="1" t="s">
        <v>21</v>
      </c>
      <c r="D9" s="1" t="s">
        <v>23</v>
      </c>
      <c r="E9" s="1" t="s">
        <v>24</v>
      </c>
      <c r="F9" s="1" t="s">
        <v>31</v>
      </c>
      <c r="G9" s="1">
        <v>1</v>
      </c>
    </row>
    <row r="10" spans="3:7" ht="25.05" customHeight="1" x14ac:dyDescent="0.3">
      <c r="C10" s="1" t="s">
        <v>17</v>
      </c>
      <c r="D10" s="1" t="s">
        <v>4</v>
      </c>
      <c r="E10" s="1" t="s">
        <v>23</v>
      </c>
      <c r="F10" s="1" t="s">
        <v>30</v>
      </c>
      <c r="G10" s="1">
        <v>1000</v>
      </c>
    </row>
    <row r="11" spans="3:7" ht="25.05" customHeight="1" x14ac:dyDescent="0.3">
      <c r="C11" s="1" t="s">
        <v>16</v>
      </c>
      <c r="D11" s="1" t="s">
        <v>4</v>
      </c>
      <c r="E11" s="1" t="s">
        <v>23</v>
      </c>
      <c r="F11" s="1" t="s">
        <v>30</v>
      </c>
      <c r="G11" s="1">
        <v>1000</v>
      </c>
    </row>
    <row r="12" spans="3:7" ht="25.05" customHeight="1" x14ac:dyDescent="0.3">
      <c r="C12" s="1" t="s">
        <v>14</v>
      </c>
      <c r="D12" s="1" t="s">
        <v>4</v>
      </c>
      <c r="E12" s="1" t="s">
        <v>23</v>
      </c>
      <c r="F12" s="1" t="s">
        <v>30</v>
      </c>
      <c r="G12" s="1">
        <v>1000</v>
      </c>
    </row>
    <row r="13" spans="3:7" ht="25.05" customHeight="1" x14ac:dyDescent="0.3">
      <c r="C13" s="1" t="s">
        <v>11</v>
      </c>
      <c r="D13" s="1" t="s">
        <v>4</v>
      </c>
      <c r="E13" s="1" t="s">
        <v>23</v>
      </c>
      <c r="F13" s="1" t="s">
        <v>30</v>
      </c>
      <c r="G13" s="1">
        <v>1000</v>
      </c>
    </row>
    <row r="14" spans="3:7" ht="25.05" customHeight="1" x14ac:dyDescent="0.3">
      <c r="C14" s="1" t="s">
        <v>13</v>
      </c>
      <c r="D14" s="1" t="s">
        <v>4</v>
      </c>
      <c r="E14" s="1" t="s">
        <v>23</v>
      </c>
      <c r="F14" s="1" t="s">
        <v>30</v>
      </c>
      <c r="G14" s="1">
        <v>1000</v>
      </c>
    </row>
    <row r="15" spans="3:7" ht="25.05" customHeight="1" x14ac:dyDescent="0.3">
      <c r="C15" s="1" t="s">
        <v>12</v>
      </c>
      <c r="D15" s="1" t="s">
        <v>4</v>
      </c>
      <c r="E15" s="1" t="s">
        <v>23</v>
      </c>
      <c r="F15" s="1" t="s">
        <v>30</v>
      </c>
      <c r="G15" s="1">
        <v>1000</v>
      </c>
    </row>
    <row r="16" spans="3:7" ht="25.05" customHeight="1" x14ac:dyDescent="0.3">
      <c r="C16" s="1" t="s">
        <v>15</v>
      </c>
      <c r="D16" s="1" t="s">
        <v>4</v>
      </c>
      <c r="E16" s="1" t="s">
        <v>23</v>
      </c>
      <c r="F16" s="1" t="s">
        <v>30</v>
      </c>
      <c r="G16" s="1">
        <v>1000</v>
      </c>
    </row>
    <row r="17" spans="3:7" ht="25.05" customHeight="1" x14ac:dyDescent="0.3">
      <c r="C17" s="1" t="s">
        <v>9</v>
      </c>
      <c r="D17" s="1" t="s">
        <v>4</v>
      </c>
      <c r="E17" s="1" t="s">
        <v>23</v>
      </c>
      <c r="F17" s="1" t="s">
        <v>30</v>
      </c>
      <c r="G17" s="1">
        <v>1000</v>
      </c>
    </row>
    <row r="18" spans="3:7" ht="25.05" customHeight="1" x14ac:dyDescent="0.3">
      <c r="C18" s="1" t="s">
        <v>10</v>
      </c>
      <c r="D18" s="1" t="s">
        <v>4</v>
      </c>
      <c r="E18" s="1" t="s">
        <v>23</v>
      </c>
      <c r="F18" s="1" t="s">
        <v>30</v>
      </c>
      <c r="G18" s="1">
        <v>1000</v>
      </c>
    </row>
    <row r="19" spans="3:7" ht="25.05" customHeight="1" x14ac:dyDescent="0.3">
      <c r="C19" s="1" t="s">
        <v>8</v>
      </c>
      <c r="D19" s="1" t="s">
        <v>4</v>
      </c>
      <c r="E19" s="1" t="s">
        <v>23</v>
      </c>
      <c r="F19" s="1" t="s">
        <v>30</v>
      </c>
      <c r="G19" s="1">
        <v>1000</v>
      </c>
    </row>
    <row r="20" spans="3:7" ht="25.05" customHeight="1" x14ac:dyDescent="0.3"/>
    <row r="21" spans="3:7" ht="25.05" customHeight="1" x14ac:dyDescent="0.3"/>
    <row r="22" spans="3:7" ht="25.05" customHeight="1" x14ac:dyDescent="0.3"/>
    <row r="23" spans="3:7" ht="25.05" customHeight="1" x14ac:dyDescent="0.3"/>
    <row r="24" spans="3:7" ht="25.05" customHeight="1" x14ac:dyDescent="0.3"/>
    <row r="25" spans="3:7" ht="25.8" customHeight="1" x14ac:dyDescent="0.3"/>
  </sheetData>
  <sortState xmlns:xlrd2="http://schemas.microsoft.com/office/spreadsheetml/2017/richdata2" ref="C2:C19">
    <sortCondition ref="C2:C19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MASTER</vt:lpstr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DeMartine</dc:creator>
  <cp:lastModifiedBy>Christopher</cp:lastModifiedBy>
  <cp:lastPrinted>2022-09-20T21:07:01Z</cp:lastPrinted>
  <dcterms:created xsi:type="dcterms:W3CDTF">2022-08-22T19:41:18Z</dcterms:created>
  <dcterms:modified xsi:type="dcterms:W3CDTF">2022-09-21T17:35:38Z</dcterms:modified>
</cp:coreProperties>
</file>